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ales Tools\"/>
    </mc:Choice>
  </mc:AlternateContent>
  <xr:revisionPtr revIDLastSave="0" documentId="13_ncr:1_{4DCE1AD6-F162-4A70-8188-7DCBAB40DA04}" xr6:coauthVersionLast="37" xr6:coauthVersionMax="37" xr10:uidLastSave="{00000000-0000-0000-0000-000000000000}"/>
  <workbookProtection workbookAlgorithmName="SHA-512" workbookHashValue="FjOyiDeml59DR/SlAUKMTUI9UlDmeVT3hGVKvAz/k7hc7rXxvw6jAGaPPDriTbaG2gqGzCfvIrqsG12fUb2JUA==" workbookSaltValue="U/toS8C1wnojQrNjAxOSVQ==" workbookSpinCount="100000" lockStructure="1"/>
  <bookViews>
    <workbookView xWindow="0" yWindow="0" windowWidth="23040" windowHeight="7872" xr2:uid="{00000000-000D-0000-FFFF-FFFF00000000}"/>
  </bookViews>
  <sheets>
    <sheet name="ROI-3-Phase Electric" sheetId="1" r:id="rId1"/>
    <sheet name="Sheet2" sheetId="2" state="hidden" r:id="rId2"/>
  </sheets>
  <definedNames>
    <definedName name="Avg_gallon_capacity">'ROI-3-Phase Electric'!$B$7</definedName>
    <definedName name="Capacity">Sheet2!$B$5:$B$11</definedName>
    <definedName name="Price_Lookup">Sheet2!$B$5:$E$11</definedName>
    <definedName name="_xlnm.Print_Area" localSheetId="0">'ROI-3-Phase Electric'!$A$1:$F$35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4" i="1" l="1"/>
  <c r="E11" i="2"/>
  <c r="E10" i="2"/>
  <c r="E9" i="2"/>
  <c r="E8" i="2"/>
  <c r="E7" i="2"/>
  <c r="E6" i="2"/>
  <c r="E5" i="2"/>
  <c r="B19" i="1" l="1"/>
  <c r="B18" i="1"/>
  <c r="B11" i="2" l="1"/>
  <c r="B10" i="2"/>
  <c r="B9" i="2"/>
  <c r="B8" i="2"/>
  <c r="B7" i="2"/>
  <c r="B6" i="2"/>
  <c r="B5" i="2"/>
  <c r="D25" i="1" l="1"/>
  <c r="E18" i="1"/>
  <c r="E19" i="1" l="1"/>
  <c r="E15" i="1" l="1"/>
  <c r="B15" i="1"/>
  <c r="B16" i="1" s="1"/>
  <c r="B17" i="1" l="1"/>
  <c r="E16" i="1"/>
  <c r="E17" i="1"/>
  <c r="E20" i="1" l="1"/>
  <c r="B20" i="1"/>
  <c r="D23" i="1" l="1"/>
  <c r="D27" i="1" l="1"/>
  <c r="D29" i="1"/>
</calcChain>
</file>

<file path=xl/sharedStrings.xml><?xml version="1.0" encoding="utf-8"?>
<sst xmlns="http://schemas.openxmlformats.org/spreadsheetml/2006/main" count="37" uniqueCount="31">
  <si>
    <t>Your Machines</t>
  </si>
  <si>
    <t xml:space="preserve">Enter number of machine tools </t>
  </si>
  <si>
    <t>Enter hourly machining rate</t>
  </si>
  <si>
    <t>Enter number of sump cleanouts per machine per year</t>
  </si>
  <si>
    <t>Enter average number of hours to clean each sump</t>
  </si>
  <si>
    <t>Enter Hourly rate of employee(s) (wage &amp; benefits) cleaning sump</t>
  </si>
  <si>
    <t xml:space="preserve">Coolant </t>
  </si>
  <si>
    <t>Enter Coolant concentration (% of coolant per gallon)</t>
  </si>
  <si>
    <t>Enter Cost per gallon of coolant</t>
  </si>
  <si>
    <t>Lost Machine Time</t>
  </si>
  <si>
    <t>Labor Costs</t>
  </si>
  <si>
    <t>Coolant Purchase</t>
  </si>
  <si>
    <t>Coolant Disposal</t>
  </si>
  <si>
    <t>Total Costs</t>
  </si>
  <si>
    <t>Annual Costs without Sump Shark</t>
  </si>
  <si>
    <t>Annual Costs WITH Sump Shark</t>
  </si>
  <si>
    <t>ANNUAL SAVINGS</t>
  </si>
  <si>
    <t>CECOR SUMP SHARK (1 TIME COST)</t>
  </si>
  <si>
    <t>NUMBER OF MONTHS TO BREAK EVEN</t>
  </si>
  <si>
    <t>SAVINGS OVER 5 YEARS</t>
  </si>
  <si>
    <t>Annual hours of downtime</t>
  </si>
  <si>
    <t>Fill in Fields in for "Machines" and "Coolant"</t>
  </si>
  <si>
    <t>Fields below this line will complete automatically</t>
  </si>
  <si>
    <t>Enter Disposal Cost per gallon of Coolant</t>
  </si>
  <si>
    <t>Enter rough average gallon capacity of sumps from selection</t>
  </si>
  <si>
    <t>Capacity</t>
  </si>
  <si>
    <t>ROI CALCULATOR - 3-Phase Electric</t>
  </si>
  <si>
    <t>Price</t>
  </si>
  <si>
    <t>Liters per gallon</t>
  </si>
  <si>
    <t>400 gal or 1514 L</t>
  </si>
  <si>
    <t>Model Sump Cleaner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</si>
</sst>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 Black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68">
    <xf numFmtId="0" fontId="0" fillId="0" borderId="0" xfId="0"/>
    <xf numFmtId="0" fontId="6" fillId="6" borderId="2" xfId="0" applyFont="1" applyFill="1" applyBorder="1" applyAlignment="1">
      <alignment horizontal="left" vertical="center" indent="1"/>
    </xf>
    <xf numFmtId="0" fontId="6" fillId="4" borderId="2" xfId="0" applyFont="1" applyFill="1" applyBorder="1" applyAlignment="1">
      <alignment horizontal="left" vertical="center" wrapText="1" indent="1"/>
    </xf>
    <xf numFmtId="0" fontId="6" fillId="6" borderId="2" xfId="0" applyFont="1" applyFill="1" applyBorder="1" applyAlignment="1">
      <alignment horizontal="left" vertical="center" wrapText="1" indent="1"/>
    </xf>
    <xf numFmtId="0" fontId="6" fillId="7" borderId="2" xfId="0" applyFont="1" applyFill="1" applyBorder="1" applyAlignment="1">
      <alignment horizontal="left" vertical="center" indent="1"/>
    </xf>
    <xf numFmtId="165" fontId="2" fillId="6" borderId="4" xfId="1" applyFont="1" applyFill="1" applyBorder="1" applyAlignment="1">
      <alignment horizontal="center" vertical="center"/>
    </xf>
    <xf numFmtId="165" fontId="2" fillId="5" borderId="4" xfId="3" applyNumberFormat="1" applyFill="1" applyBorder="1" applyAlignment="1">
      <alignment horizontal="center" vertical="center"/>
    </xf>
    <xf numFmtId="165" fontId="2" fillId="5" borderId="4" xfId="1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left" vertical="center" wrapText="1" indent="1"/>
    </xf>
    <xf numFmtId="165" fontId="2" fillId="5" borderId="0" xfId="1" applyFont="1" applyFill="1" applyBorder="1" applyAlignment="1">
      <alignment horizontal="center" vertical="center"/>
    </xf>
    <xf numFmtId="165" fontId="2" fillId="5" borderId="0" xfId="3" applyNumberForma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center" vertical="center" wrapText="1"/>
    </xf>
    <xf numFmtId="0" fontId="0" fillId="5" borderId="0" xfId="0" applyFill="1" applyBorder="1"/>
    <xf numFmtId="165" fontId="0" fillId="5" borderId="0" xfId="0" applyNumberFormat="1" applyFill="1" applyBorder="1"/>
    <xf numFmtId="0" fontId="3" fillId="5" borderId="0" xfId="0" applyFont="1" applyFill="1" applyBorder="1" applyAlignment="1"/>
    <xf numFmtId="0" fontId="10" fillId="5" borderId="2" xfId="0" applyFont="1" applyFill="1" applyBorder="1" applyAlignment="1">
      <alignment horizontal="center" vertical="center"/>
    </xf>
    <xf numFmtId="165" fontId="2" fillId="6" borderId="4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wrapText="1" indent="1" readingOrder="1"/>
    </xf>
    <xf numFmtId="0" fontId="7" fillId="7" borderId="3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left" vertical="center" indent="1" readingOrder="1"/>
    </xf>
    <xf numFmtId="0" fontId="6" fillId="6" borderId="20" xfId="0" applyFont="1" applyFill="1" applyBorder="1" applyAlignment="1">
      <alignment horizontal="left" vertical="center" wrapText="1" indent="1"/>
    </xf>
    <xf numFmtId="0" fontId="6" fillId="7" borderId="2" xfId="0" applyFont="1" applyFill="1" applyBorder="1" applyAlignment="1">
      <alignment horizontal="left" vertical="center" wrapText="1" indent="1" readingOrder="1"/>
    </xf>
    <xf numFmtId="0" fontId="6" fillId="7" borderId="18" xfId="0" applyFont="1" applyFill="1" applyBorder="1" applyAlignment="1">
      <alignment horizontal="left" vertical="center" indent="1"/>
    </xf>
    <xf numFmtId="0" fontId="6" fillId="5" borderId="19" xfId="0" applyFont="1" applyFill="1" applyBorder="1" applyAlignment="1">
      <alignment horizontal="left" vertical="center" wrapText="1" indent="1" readingOrder="1"/>
    </xf>
    <xf numFmtId="0" fontId="8" fillId="5" borderId="10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0" fillId="5" borderId="6" xfId="0" applyFont="1" applyFill="1" applyBorder="1" applyAlignment="1"/>
    <xf numFmtId="0" fontId="0" fillId="5" borderId="11" xfId="0" applyFill="1" applyBorder="1" applyAlignment="1"/>
    <xf numFmtId="0" fontId="0" fillId="5" borderId="0" xfId="0" applyFont="1" applyFill="1" applyBorder="1" applyAlignment="1"/>
    <xf numFmtId="164" fontId="3" fillId="5" borderId="11" xfId="0" applyNumberFormat="1" applyFont="1" applyFill="1" applyBorder="1" applyAlignment="1">
      <alignment horizontal="center"/>
    </xf>
    <xf numFmtId="0" fontId="0" fillId="5" borderId="5" xfId="0" applyFont="1" applyFill="1" applyBorder="1" applyAlignment="1"/>
    <xf numFmtId="0" fontId="3" fillId="9" borderId="16" xfId="0" applyFont="1" applyFill="1" applyBorder="1" applyAlignment="1"/>
    <xf numFmtId="166" fontId="3" fillId="9" borderId="9" xfId="0" applyNumberFormat="1" applyFont="1" applyFill="1" applyBorder="1" applyAlignment="1">
      <alignment horizontal="center" vertical="center"/>
    </xf>
    <xf numFmtId="0" fontId="0" fillId="9" borderId="0" xfId="0" applyFont="1" applyFill="1" applyBorder="1" applyAlignment="1"/>
    <xf numFmtId="1" fontId="3" fillId="9" borderId="11" xfId="1" applyNumberFormat="1" applyFont="1" applyFill="1" applyBorder="1" applyAlignment="1">
      <alignment horizontal="center"/>
    </xf>
    <xf numFmtId="0" fontId="0" fillId="9" borderId="17" xfId="0" applyFill="1" applyBorder="1"/>
    <xf numFmtId="166" fontId="3" fillId="9" borderId="15" xfId="1" applyNumberFormat="1" applyFont="1" applyFill="1" applyBorder="1" applyAlignment="1">
      <alignment horizont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6" fillId="7" borderId="2" xfId="0" applyFont="1" applyFill="1" applyBorder="1" applyAlignment="1">
      <alignment horizontal="left" vertical="center" wrapText="1" indent="1"/>
    </xf>
    <xf numFmtId="1" fontId="2" fillId="5" borderId="2" xfId="3" applyNumberFormat="1" applyFill="1" applyBorder="1" applyAlignment="1" applyProtection="1">
      <alignment horizontal="center" vertical="center"/>
      <protection locked="0"/>
    </xf>
    <xf numFmtId="166" fontId="2" fillId="2" borderId="21" xfId="3" applyNumberFormat="1" applyBorder="1" applyAlignment="1" applyProtection="1">
      <alignment horizontal="center" vertical="center"/>
      <protection locked="0"/>
    </xf>
    <xf numFmtId="1" fontId="2" fillId="2" borderId="1" xfId="3" applyNumberFormat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0" fontId="2" fillId="2" borderId="1" xfId="2" applyNumberFormat="1" applyFont="1" applyFill="1" applyBorder="1" applyAlignment="1" applyProtection="1">
      <alignment horizontal="center" vertical="center"/>
      <protection locked="0"/>
    </xf>
    <xf numFmtId="165" fontId="2" fillId="2" borderId="1" xfId="3" applyNumberFormat="1" applyAlignment="1" applyProtection="1">
      <alignment horizontal="center" vertical="center"/>
      <protection locked="0"/>
    </xf>
    <xf numFmtId="165" fontId="2" fillId="2" borderId="1" xfId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9" borderId="12" xfId="0" applyFont="1" applyFill="1" applyBorder="1" applyAlignment="1">
      <alignment horizontal="right"/>
    </xf>
    <xf numFmtId="0" fontId="8" fillId="9" borderId="6" xfId="0" applyFont="1" applyFill="1" applyBorder="1" applyAlignment="1">
      <alignment horizontal="right"/>
    </xf>
    <xf numFmtId="0" fontId="9" fillId="9" borderId="13" xfId="0" applyFont="1" applyFill="1" applyBorder="1" applyAlignment="1">
      <alignment horizontal="right"/>
    </xf>
    <xf numFmtId="0" fontId="9" fillId="9" borderId="14" xfId="0" applyFont="1" applyFill="1" applyBorder="1" applyAlignment="1">
      <alignment horizontal="right"/>
    </xf>
    <xf numFmtId="0" fontId="8" fillId="9" borderId="7" xfId="0" applyFont="1" applyFill="1" applyBorder="1" applyAlignment="1">
      <alignment horizontal="right"/>
    </xf>
    <xf numFmtId="0" fontId="8" fillId="9" borderId="8" xfId="0" applyFont="1" applyFill="1" applyBorder="1" applyAlignment="1">
      <alignment horizontal="right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right"/>
    </xf>
    <xf numFmtId="0" fontId="8" fillId="5" borderId="6" xfId="0" applyFont="1" applyFill="1" applyBorder="1" applyAlignment="1">
      <alignment horizontal="right"/>
    </xf>
  </cellXfs>
  <cellStyles count="4">
    <cellStyle name="Currency" xfId="1" builtinId="4"/>
    <cellStyle name="Normal" xfId="0" builtinId="0"/>
    <cellStyle name="Output" xfId="3" builtinId="21"/>
    <cellStyle name="Percent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3C57864-53F6-43FD-ACAC-751327E8A997}">
      <tableStyleElement type="wholeTable" dxfId="1"/>
      <tableStyleElement type="headerRow" dxfId="0"/>
    </tableStyle>
  </tableStyles>
  <colors>
    <mruColors>
      <color rgb="FF69FFA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181558</xdr:colOff>
      <xdr:row>0</xdr:row>
      <xdr:rowOff>31954</xdr:rowOff>
    </xdr:from>
    <xdr:to>
      <xdr:col>0</xdr:col>
      <xdr:colOff>1692963</xdr:colOff>
      <xdr:row>1</xdr:row>
      <xdr:rowOff>42723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558" y="31954"/>
          <a:ext cx="1511405" cy="231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view="pageLayout" zoomScaleNormal="100" workbookViewId="0">
      <selection activeCell="E2" sqref="E1:E1048576"/>
    </sheetView>
  </sheetViews>
  <sheetFormatPr defaultColWidth="8.88671875" defaultRowHeight="14.4" x14ac:dyDescent="0.3"/>
  <cols>
    <col min="1" max="1" width="27.5546875" customWidth="1"/>
    <col min="2" max="2" width="15" customWidth="1"/>
    <col min="3" max="3" width="3" customWidth="1"/>
    <col min="4" max="4" width="26.44140625" customWidth="1"/>
    <col min="5" max="5" width="15" customWidth="1"/>
  </cols>
  <sheetData>
    <row r="1" spans="1:6" ht="17.399999999999999" x14ac:dyDescent="0.45">
      <c r="B1" s="48" t="s">
        <v>26</v>
      </c>
      <c r="C1" s="49"/>
      <c r="D1" s="49"/>
      <c r="E1" s="49"/>
    </row>
    <row r="2" spans="1:6" ht="17.399999999999999" customHeight="1" x14ac:dyDescent="0.3">
      <c r="B2" s="58" t="s">
        <v>21</v>
      </c>
      <c r="C2" s="58"/>
      <c r="D2" s="58"/>
    </row>
    <row r="4" spans="1:6" ht="34.950000000000003" customHeight="1" x14ac:dyDescent="0.3">
      <c r="A4" s="56" t="s">
        <v>0</v>
      </c>
      <c r="B4" s="57"/>
      <c r="D4" s="56" t="s">
        <v>6</v>
      </c>
      <c r="E4" s="57"/>
    </row>
    <row r="5" spans="1:6" ht="34.950000000000003" customHeight="1" x14ac:dyDescent="0.3">
      <c r="A5" s="20" t="s">
        <v>1</v>
      </c>
      <c r="B5" s="41"/>
      <c r="D5" s="19" t="s">
        <v>7</v>
      </c>
      <c r="E5" s="45">
        <v>0.06</v>
      </c>
    </row>
    <row r="6" spans="1:6" ht="34.950000000000003" customHeight="1" x14ac:dyDescent="0.3">
      <c r="A6" s="1" t="s">
        <v>2</v>
      </c>
      <c r="B6" s="42">
        <v>200</v>
      </c>
      <c r="D6" s="1" t="s">
        <v>8</v>
      </c>
      <c r="E6" s="46"/>
    </row>
    <row r="7" spans="1:6" ht="34.950000000000003" customHeight="1" x14ac:dyDescent="0.3">
      <c r="A7" s="2" t="s">
        <v>24</v>
      </c>
      <c r="B7" s="43" t="s">
        <v>29</v>
      </c>
      <c r="D7" s="40" t="s">
        <v>23</v>
      </c>
      <c r="E7" s="47">
        <v>1</v>
      </c>
    </row>
    <row r="8" spans="1:6" ht="34.950000000000003" customHeight="1" x14ac:dyDescent="0.3">
      <c r="A8" s="3" t="s">
        <v>3</v>
      </c>
      <c r="B8" s="43"/>
    </row>
    <row r="9" spans="1:6" ht="34.950000000000003" customHeight="1" x14ac:dyDescent="0.3">
      <c r="A9" s="2" t="s">
        <v>4</v>
      </c>
      <c r="B9" s="43"/>
    </row>
    <row r="10" spans="1:6" ht="34.950000000000003" customHeight="1" x14ac:dyDescent="0.3">
      <c r="A10" s="3" t="s">
        <v>5</v>
      </c>
      <c r="B10" s="44">
        <v>30</v>
      </c>
    </row>
    <row r="12" spans="1:6" s="39" customFormat="1" ht="23.4" customHeight="1" x14ac:dyDescent="0.3">
      <c r="A12" s="38"/>
      <c r="B12" s="59" t="s">
        <v>22</v>
      </c>
      <c r="C12" s="60"/>
      <c r="D12" s="60"/>
      <c r="E12" s="38"/>
      <c r="F12" s="38"/>
    </row>
    <row r="13" spans="1:6" ht="17.399999999999999" x14ac:dyDescent="0.3">
      <c r="B13" s="61"/>
      <c r="C13" s="61"/>
      <c r="D13" s="12"/>
      <c r="E13" s="12"/>
    </row>
    <row r="14" spans="1:6" ht="17.399999999999999" x14ac:dyDescent="0.3">
      <c r="A14" s="62" t="s">
        <v>14</v>
      </c>
      <c r="B14" s="63"/>
      <c r="C14" s="9"/>
      <c r="D14" s="64" t="s">
        <v>15</v>
      </c>
      <c r="E14" s="65"/>
    </row>
    <row r="15" spans="1:6" x14ac:dyDescent="0.3">
      <c r="A15" s="11" t="s">
        <v>20</v>
      </c>
      <c r="B15" s="16">
        <f>(B5*B9*B8)</f>
        <v>0</v>
      </c>
      <c r="C15" s="9"/>
      <c r="D15" s="11" t="s">
        <v>20</v>
      </c>
      <c r="E15" s="16">
        <f>(B5*B8*2)</f>
        <v>0</v>
      </c>
    </row>
    <row r="16" spans="1:6" x14ac:dyDescent="0.3">
      <c r="A16" s="22" t="s">
        <v>9</v>
      </c>
      <c r="B16" s="17">
        <f>(B15*B6)</f>
        <v>0</v>
      </c>
      <c r="C16" s="10"/>
      <c r="D16" s="22" t="s">
        <v>9</v>
      </c>
      <c r="E16" s="5">
        <f>(E15*B6)</f>
        <v>0</v>
      </c>
    </row>
    <row r="17" spans="1:5" ht="15" thickBot="1" x14ac:dyDescent="0.35">
      <c r="A17" s="18" t="s">
        <v>10</v>
      </c>
      <c r="B17" s="5">
        <f>(B15*B10)</f>
        <v>0</v>
      </c>
      <c r="C17" s="9"/>
      <c r="D17" s="24" t="s">
        <v>10</v>
      </c>
      <c r="E17" s="5">
        <f>(E15*B10)</f>
        <v>0</v>
      </c>
    </row>
    <row r="18" spans="1:5" ht="15" thickBot="1" x14ac:dyDescent="0.35">
      <c r="A18" s="4" t="s">
        <v>11</v>
      </c>
      <c r="B18" s="6">
        <f>(B5*VLOOKUP(B7,Price_Lookup,3)*B8)*(E5*E6)</f>
        <v>0</v>
      </c>
      <c r="C18" s="9"/>
      <c r="D18" s="23" t="s">
        <v>11</v>
      </c>
      <c r="E18" s="6">
        <f>(B18/2)</f>
        <v>0</v>
      </c>
    </row>
    <row r="19" spans="1:5" x14ac:dyDescent="0.3">
      <c r="A19" s="3" t="s">
        <v>12</v>
      </c>
      <c r="B19" s="7">
        <f>(B5*VLOOKUP(B7,Price_Lookup,3)*B8*E7)</f>
        <v>0</v>
      </c>
      <c r="C19" s="13"/>
      <c r="D19" s="21" t="s">
        <v>12</v>
      </c>
      <c r="E19" s="7">
        <f>(B19/2)</f>
        <v>0</v>
      </c>
    </row>
    <row r="20" spans="1:5" x14ac:dyDescent="0.3">
      <c r="A20" s="8" t="s">
        <v>13</v>
      </c>
      <c r="B20" s="7">
        <f>SUM(B16:B19)</f>
        <v>0</v>
      </c>
      <c r="C20" s="13"/>
      <c r="D20" s="8" t="s">
        <v>13</v>
      </c>
      <c r="E20" s="7">
        <f>SUM(E16:E19)</f>
        <v>0</v>
      </c>
    </row>
    <row r="21" spans="1:5" x14ac:dyDescent="0.3">
      <c r="B21" s="13"/>
      <c r="C21" s="13"/>
      <c r="D21" s="13"/>
      <c r="E21" s="14"/>
    </row>
    <row r="22" spans="1:5" ht="6.6" customHeight="1" thickBot="1" x14ac:dyDescent="0.35">
      <c r="B22" s="13"/>
      <c r="C22" s="15"/>
      <c r="D22" s="13"/>
      <c r="E22" s="13"/>
    </row>
    <row r="23" spans="1:5" ht="17.399999999999999" x14ac:dyDescent="0.45">
      <c r="A23" s="54" t="s">
        <v>16</v>
      </c>
      <c r="B23" s="55"/>
      <c r="C23" s="32"/>
      <c r="D23" s="33">
        <f>(B20-E20)</f>
        <v>0</v>
      </c>
    </row>
    <row r="24" spans="1:5" ht="17.25" customHeight="1" x14ac:dyDescent="0.45">
      <c r="A24" s="25"/>
      <c r="B24" s="26" t="s">
        <v>30</v>
      </c>
      <c r="C24" s="27"/>
      <c r="D24" s="30" t="str">
        <f>VLOOKUP(Avg_gallon_capacity,Price_Lookup,4)</f>
        <v>SE50-400TW</v>
      </c>
    </row>
    <row r="25" spans="1:5" ht="17.399999999999999" x14ac:dyDescent="0.45">
      <c r="A25" s="66" t="s">
        <v>17</v>
      </c>
      <c r="B25" s="67"/>
      <c r="C25" s="29"/>
      <c r="D25" s="30">
        <f>VLOOKUP(Avg_gallon_capacity,Price_Lookup,2)</f>
        <v>17990</v>
      </c>
    </row>
    <row r="26" spans="1:5" ht="8.4" customHeight="1" x14ac:dyDescent="0.45">
      <c r="A26" s="25"/>
      <c r="B26" s="26"/>
      <c r="C26" s="27"/>
      <c r="D26" s="28"/>
    </row>
    <row r="27" spans="1:5" ht="17.399999999999999" x14ac:dyDescent="0.45">
      <c r="A27" s="50" t="s">
        <v>18</v>
      </c>
      <c r="B27" s="51"/>
      <c r="C27" s="34"/>
      <c r="D27" s="35" t="str">
        <f>IF(D23=0,"",D25/(D23/12))</f>
        <v/>
      </c>
    </row>
    <row r="28" spans="1:5" ht="10.8" customHeight="1" x14ac:dyDescent="0.45">
      <c r="A28" s="25"/>
      <c r="B28" s="26"/>
      <c r="C28" s="31"/>
      <c r="D28" s="28"/>
    </row>
    <row r="29" spans="1:5" ht="18" thickBot="1" x14ac:dyDescent="0.5">
      <c r="A29" s="52" t="s">
        <v>19</v>
      </c>
      <c r="B29" s="53"/>
      <c r="C29" s="36"/>
      <c r="D29" s="37" t="str">
        <f>IF((D23*5)-D25&lt;0,"",(D23*5)-D25)</f>
        <v/>
      </c>
    </row>
  </sheetData>
  <sheetProtection algorithmName="SHA-512" hashValue="f3GGliINtIQaWrDRJqo41qqQbdmR7WmT4cNjpH/pPVYgBJb9lCiEMiODXznTH4JQGdaULByn6m8btLixhMdwCA==" saltValue="Gc5mn3BB720NL9bHiD4LYw==" spinCount="100000" sheet="1" objects="1" scenarios="1"/>
  <mergeCells count="12">
    <mergeCell ref="B1:E1"/>
    <mergeCell ref="A27:B27"/>
    <mergeCell ref="A29:B29"/>
    <mergeCell ref="A23:B23"/>
    <mergeCell ref="A4:B4"/>
    <mergeCell ref="B2:D2"/>
    <mergeCell ref="B12:D12"/>
    <mergeCell ref="D4:E4"/>
    <mergeCell ref="B13:C13"/>
    <mergeCell ref="A14:B14"/>
    <mergeCell ref="D14:E14"/>
    <mergeCell ref="A25:B25"/>
  </mergeCells>
  <dataValidations count="1">
    <dataValidation type="list" allowBlank="1" showInputMessage="1" showErrorMessage="1" promptTitle="Rough average gallon capacity" sqref="B7" xr:uid="{C574AC4F-6A39-4631-BC75-ED3BC23E6B2C}">
      <formula1>Capacity</formula1>
    </dataValidation>
  </dataValidation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1"/>
  <sheetViews>
    <sheetView workbookViewId="0">
      <selection activeCell="E12" sqref="E12"/>
    </sheetView>
  </sheetViews>
  <sheetFormatPr defaultRowHeight="14.4" x14ac:dyDescent="0.3"/>
  <cols>
    <col min="2" max="2" width="17" customWidth="1"/>
    <col min="5" max="5" width="14" customWidth="1"/>
  </cols>
  <sheetData>
    <row r="2" spans="2:5" x14ac:dyDescent="0.3">
      <c r="B2" t="s">
        <v>28</v>
      </c>
      <c r="D2">
        <v>3.7854100000000002</v>
      </c>
    </row>
    <row r="4" spans="2:5" x14ac:dyDescent="0.3">
      <c r="B4" t="s">
        <v>25</v>
      </c>
      <c r="C4" t="s">
        <v>27</v>
      </c>
    </row>
    <row r="5" spans="2:5" x14ac:dyDescent="0.3">
      <c r="B5" t="str">
        <f t="shared" ref="B5:B11" si="0">CONCATENATE(D5," gal or ",ROUND(D5*$D$2,0)," L")</f>
        <v>90 gal or 341 L</v>
      </c>
      <c r="C5">
        <v>11990</v>
      </c>
      <c r="D5">
        <v>90</v>
      </c>
      <c r="E5" t="str">
        <f>CONCATENATE("SE30-",D5,"PT")</f>
        <v>SE30-90PT</v>
      </c>
    </row>
    <row r="6" spans="2:5" x14ac:dyDescent="0.3">
      <c r="B6" t="str">
        <f t="shared" si="0"/>
        <v>140 gal or 530 L</v>
      </c>
      <c r="C6">
        <v>12990</v>
      </c>
      <c r="D6">
        <v>140</v>
      </c>
      <c r="E6" t="str">
        <f>CONCATENATE("SE30-",D6,"PT")</f>
        <v>SE30-140PT</v>
      </c>
    </row>
    <row r="7" spans="2:5" x14ac:dyDescent="0.3">
      <c r="B7" t="str">
        <f t="shared" si="0"/>
        <v>175 gal or 662 L</v>
      </c>
      <c r="C7">
        <v>13990</v>
      </c>
      <c r="D7">
        <v>175</v>
      </c>
      <c r="E7" t="str">
        <f>CONCATENATE("SE50-",D7,"PT")</f>
        <v>SE50-175PT</v>
      </c>
    </row>
    <row r="8" spans="2:5" x14ac:dyDescent="0.3">
      <c r="B8" t="str">
        <f t="shared" si="0"/>
        <v>300 gal or 1136 L</v>
      </c>
      <c r="C8">
        <v>15990</v>
      </c>
      <c r="D8">
        <v>300</v>
      </c>
      <c r="E8" t="str">
        <f>CONCATENATE("SE50-",D8,"TW")</f>
        <v>SE50-300TW</v>
      </c>
    </row>
    <row r="9" spans="2:5" x14ac:dyDescent="0.3">
      <c r="B9" t="str">
        <f t="shared" si="0"/>
        <v>400 gal or 1514 L</v>
      </c>
      <c r="C9">
        <v>17990</v>
      </c>
      <c r="D9">
        <v>400</v>
      </c>
      <c r="E9" t="str">
        <f t="shared" ref="E9:E10" si="1">CONCATENATE("SE50-",D9,"TW")</f>
        <v>SE50-400TW</v>
      </c>
    </row>
    <row r="10" spans="2:5" x14ac:dyDescent="0.3">
      <c r="B10" t="str">
        <f t="shared" si="0"/>
        <v>500 gal or 1893 L</v>
      </c>
      <c r="C10">
        <v>18990</v>
      </c>
      <c r="D10">
        <v>500</v>
      </c>
      <c r="E10" t="str">
        <f t="shared" si="1"/>
        <v>SE50-500TW</v>
      </c>
    </row>
    <row r="11" spans="2:5" x14ac:dyDescent="0.3">
      <c r="B11" t="str">
        <f t="shared" si="0"/>
        <v>600 gal or 2271 L</v>
      </c>
      <c r="C11">
        <v>19990</v>
      </c>
      <c r="D11">
        <v>600</v>
      </c>
      <c r="E11" t="str">
        <f>CONCATENATE("SE50-",D11,"CB")</f>
        <v>SE50-600CB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ROI-3-Phase Electric</vt:lpstr>
      <vt:lpstr>Sheet2</vt:lpstr>
      <vt:lpstr>Avg_gallon_capacity</vt:lpstr>
      <vt:lpstr>Capacity</vt:lpstr>
      <vt:lpstr>Price_Lookup</vt:lpstr>
      <vt:lpstr>'ROI-3-Phase Electric'!Print_Area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locadmin</dc:creator>
  <cp:lastModifiedBy>Jeff Urso</cp:lastModifiedBy>
  <cp:lastPrinted>2018-02-09T20:59:12Z</cp:lastPrinted>
  <dcterms:created xsi:type="dcterms:W3CDTF">2018-02-07T22:17:28Z</dcterms:created>
  <dcterms:modified xsi:type="dcterms:W3CDTF">2018-10-26T00:03:32Z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0ececcd9-d40c-483a-bf4c-de0ce7af3b47</vt:lpwstr>
  </property>
</Properties>
</file>